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Отпуск" sheetId="1" r:id="rId1"/>
    <sheet name="Зарплата" sheetId="2" r:id="rId2"/>
  </sheets>
  <definedNames/>
  <calcPr fullCalcOnLoad="1" refMode="R1C1"/>
</workbook>
</file>

<file path=xl/sharedStrings.xml><?xml version="1.0" encoding="utf-8"?>
<sst xmlns="http://schemas.openxmlformats.org/spreadsheetml/2006/main" count="123" uniqueCount="93">
  <si>
    <t>РОЗРАХУНОК</t>
  </si>
  <si>
    <t>середньої заробітної плати за відпустку</t>
  </si>
  <si>
    <t>Фамілія, ім’я, по батькові</t>
  </si>
  <si>
    <t>Відпустка з</t>
  </si>
  <si>
    <t>по</t>
  </si>
  <si>
    <t>днів</t>
  </si>
  <si>
    <t>Наказ №</t>
  </si>
  <si>
    <t>від</t>
  </si>
  <si>
    <t>Період, який враховується для розрахунку</t>
  </si>
  <si>
    <t>Сума</t>
  </si>
  <si>
    <t>Премія за рахунок фонду матеріального заохочення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</si>
  <si>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</si>
  <si>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</si>
  <si>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</si>
  <si>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</si>
  <si>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</si>
  <si>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</si>
  <si>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</si>
  <si>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</si>
  <si>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</si>
  <si>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</si>
  <si>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</si>
  <si>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</si>
  <si>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</t>
  </si>
  <si>
    <t>Середньомісячний дохід</t>
  </si>
  <si>
    <t>Середньомісячний дохід (середньоденний 25,4)</t>
  </si>
  <si>
    <t>Належить за</t>
  </si>
  <si>
    <t>днів відпустки</t>
  </si>
  <si>
    <t>Сума відпускних розподіляється:</t>
  </si>
  <si>
    <t>на</t>
  </si>
  <si>
    <t>місяц</t>
  </si>
  <si>
    <t>Дата</t>
  </si>
  <si>
    <t>Бухгалтер</t>
  </si>
  <si>
    <t>за</t>
  </si>
  <si>
    <t>рік</t>
  </si>
  <si>
    <t>Розрахунок податкових платежів</t>
  </si>
  <si>
    <t>Податок на доходи физичніх осіб</t>
  </si>
  <si>
    <t>Відрахування в Пенсійний фонд</t>
  </si>
  <si>
    <t>Ставка</t>
  </si>
  <si>
    <t>Всього</t>
  </si>
  <si>
    <t>Відрахування в фонд соцстраха</t>
  </si>
  <si>
    <t>Відрахування в фонд зайнятості</t>
  </si>
  <si>
    <t>Відрахування в фонд травматизма</t>
  </si>
  <si>
    <t>Всього податкових платежів</t>
  </si>
  <si>
    <t>Підлягає видачи на руки</t>
  </si>
  <si>
    <t>Святкових</t>
  </si>
  <si>
    <t>За рік</t>
  </si>
  <si>
    <t>Днів</t>
  </si>
  <si>
    <t>ІНН</t>
  </si>
  <si>
    <t>Посада</t>
  </si>
  <si>
    <t>Номер</t>
  </si>
  <si>
    <t>ФИО</t>
  </si>
  <si>
    <t>Должность</t>
  </si>
  <si>
    <t>Начислено</t>
  </si>
  <si>
    <t>Начислено, всего</t>
  </si>
  <si>
    <t>Удержано</t>
  </si>
  <si>
    <t>На руки</t>
  </si>
  <si>
    <t>подоходный налог</t>
  </si>
  <si>
    <t>пенсионный</t>
  </si>
  <si>
    <t>занятость</t>
  </si>
  <si>
    <t>больничный</t>
  </si>
  <si>
    <t>Всего удержано</t>
  </si>
  <si>
    <t>ВСЕГО</t>
  </si>
  <si>
    <t>Начисления на зарплату</t>
  </si>
  <si>
    <t>Сумма</t>
  </si>
  <si>
    <t>Пенсионный фонд</t>
  </si>
  <si>
    <t>Фонд занятости</t>
  </si>
  <si>
    <t>Фонд больничных</t>
  </si>
  <si>
    <t>Фонд травматизма</t>
  </si>
  <si>
    <t>Итого</t>
  </si>
  <si>
    <t>При выдаче наличных</t>
  </si>
  <si>
    <t>удерживает банк</t>
  </si>
  <si>
    <t>в сумме</t>
  </si>
  <si>
    <t>Итого со счета уходит</t>
  </si>
  <si>
    <t>Справочно:</t>
  </si>
  <si>
    <t>Удержания из зарплаты</t>
  </si>
  <si>
    <t>Расчет зарплаты сотрудника</t>
  </si>
  <si>
    <t>Отпускные</t>
  </si>
  <si>
    <t>Отработано дней</t>
  </si>
  <si>
    <t>Рабочих дней</t>
  </si>
  <si>
    <t>Установлен оклад</t>
  </si>
  <si>
    <t>Начислено зарплаты</t>
  </si>
  <si>
    <t>Подоходный налог</t>
  </si>
  <si>
    <t>економіст</t>
  </si>
  <si>
    <t>№ 11-к</t>
  </si>
  <si>
    <t>дни</t>
  </si>
  <si>
    <t>сума</t>
  </si>
  <si>
    <t>Іванов Ростислав Корнійович</t>
  </si>
  <si>
    <t>ТОВ "Яяя"</t>
  </si>
  <si>
    <t>календарних днів</t>
  </si>
  <si>
    <t>невідпрацьовані дні</t>
  </si>
  <si>
    <t>святкові дні</t>
  </si>
  <si>
    <t>без збереження ЗП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</si>
</sst>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[$-FC22]d\ mmmm\ yyyy&quot; р.&quot;;@"/>
    <numFmt numFmtId="178" formatCode="mmmm"/>
    <numFmt numFmtId="179" formatCode="0.0%"/>
    <numFmt numFmtId="180" formatCode="#,##0.0000000000"/>
  </numFmts>
  <fonts count="13">
    <font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4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9" fontId="1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179" fontId="1" fillId="0" borderId="12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79" fontId="1" fillId="0" borderId="14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179" fontId="1" fillId="0" borderId="6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177" fontId="1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1" fontId="1" fillId="0" borderId="8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4" fontId="10" fillId="0" borderId="5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8" fillId="0" borderId="12" xfId="0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4" xfId="0" applyFont="1" applyBorder="1" applyAlignment="1">
      <alignment horizontal="center"/>
    </xf>
    <xf numFmtId="10" fontId="10" fillId="0" borderId="6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10" fontId="10" fillId="0" borderId="15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/>
    </xf>
    <xf numFmtId="0" fontId="10" fillId="0" borderId="4" xfId="0" applyFont="1" applyBorder="1" applyAlignment="1">
      <alignment/>
    </xf>
    <xf numFmtId="10" fontId="10" fillId="0" borderId="11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0" fontId="10" fillId="0" borderId="3" xfId="0" applyFont="1" applyBorder="1" applyAlignment="1">
      <alignment/>
    </xf>
    <xf numFmtId="10" fontId="10" fillId="0" borderId="9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0" fontId="10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1" fillId="0" borderId="12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7" fillId="0" borderId="8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79" fontId="1" fillId="0" borderId="13" xfId="0" applyNumberFormat="1" applyFont="1" applyBorder="1" applyAlignment="1">
      <alignment horizontal="center"/>
    </xf>
    <xf numFmtId="179" fontId="1" fillId="0" borderId="14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9" fontId="1" fillId="0" borderId="6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10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="141" zoomScaleNormal="141" workbookViewId="0" topLeftCell="A1">
      <selection activeCell="D15" sqref="D15"/>
    </sheetView>
  </sheetViews>
  <sheetFormatPr defaultColWidth="9.00390625" defaultRowHeight="12.75"/>
  <cols>
    <col min="1" max="1" width="17.00390625" style="1" customWidth="1"/>
    <col min="2" max="2" width="9.125" style="1" customWidth="1"/>
    <col min="3" max="3" width="3.375" style="1" customWidth="1"/>
    <col min="4" max="4" width="9.125" style="1" customWidth="1"/>
    <col min="5" max="5" width="2.75390625" style="1" customWidth="1"/>
    <col min="6" max="9" width="3.75390625" style="1" customWidth="1"/>
    <col min="10" max="10" width="9.75390625" style="1" customWidth="1"/>
    <col min="11" max="11" width="4.125" style="1" customWidth="1"/>
    <col min="12" max="15" width="3.375" style="1" customWidth="1"/>
    <col min="16" max="16" width="9.125" style="1" customWidth="1"/>
    <col min="17" max="17" width="3.875" style="1" customWidth="1"/>
    <col min="18" max="18" width="9.75390625" style="1" customWidth="1"/>
    <col min="19" max="19" width="4.75390625" style="1" customWidth="1"/>
    <col min="20" max="16384" width="9.125" style="1" customWidth="1"/>
  </cols>
  <sheetData>
    <row r="1" ht="18.75">
      <c r="A1" s="4" t="s">
        <v>88</v>
      </c>
    </row>
    <row r="3" s="3" customFormat="1" ht="18.75">
      <c r="E3" s="2" t="s">
        <v>0</v>
      </c>
    </row>
    <row r="4" s="3" customFormat="1" ht="18.75">
      <c r="E4" s="2" t="s">
        <v>1</v>
      </c>
    </row>
    <row r="6" spans="1:18" s="5" customFormat="1" ht="22.5">
      <c r="A6" s="11" t="s">
        <v>2</v>
      </c>
      <c r="B6" s="252" t="s">
        <v>87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</row>
    <row r="7" spans="1:2" s="15" customFormat="1" ht="6.75" customHeight="1">
      <c r="A7" s="14"/>
      <c r="B7" s="16"/>
    </row>
    <row r="8" spans="1:17" s="5" customFormat="1" ht="12.75">
      <c r="A8" s="6" t="s">
        <v>49</v>
      </c>
      <c r="B8" s="252" t="s">
        <v>83</v>
      </c>
      <c r="C8" s="252"/>
      <c r="D8" s="252"/>
      <c r="E8" s="252"/>
      <c r="F8" s="252"/>
      <c r="G8" s="252"/>
      <c r="H8" s="252"/>
      <c r="I8" s="252"/>
      <c r="J8" s="252"/>
      <c r="K8" s="8" t="s">
        <v>48</v>
      </c>
      <c r="L8" s="251">
        <v>111111111111</v>
      </c>
      <c r="M8" s="251"/>
      <c r="N8" s="251"/>
      <c r="O8" s="251"/>
      <c r="P8" s="251"/>
      <c r="Q8" s="251"/>
    </row>
    <row r="9" spans="1:2" s="15" customFormat="1" ht="6.75">
      <c r="A9" s="14"/>
      <c r="B9" s="16"/>
    </row>
    <row r="10" spans="1:11" s="5" customFormat="1" ht="11.25">
      <c r="A10" s="6" t="s">
        <v>3</v>
      </c>
      <c r="B10" s="46">
        <v>39939</v>
      </c>
      <c r="C10" s="7" t="s">
        <v>4</v>
      </c>
      <c r="D10" s="46">
        <v>39967</v>
      </c>
      <c r="E10" s="8"/>
      <c r="G10" s="8"/>
      <c r="H10" s="8" t="s">
        <v>29</v>
      </c>
      <c r="I10" s="8"/>
      <c r="J10" s="9">
        <v>24</v>
      </c>
      <c r="K10" s="1" t="s">
        <v>5</v>
      </c>
    </row>
    <row r="11" spans="1:10" s="15" customFormat="1" ht="6.75">
      <c r="A11" s="14"/>
      <c r="B11" s="17"/>
      <c r="C11" s="13"/>
      <c r="D11" s="17"/>
      <c r="E11" s="13"/>
      <c r="G11" s="13"/>
      <c r="H11" s="13"/>
      <c r="I11" s="13"/>
      <c r="J11" s="17"/>
    </row>
    <row r="12" spans="1:11" s="5" customFormat="1" ht="11.25">
      <c r="A12" s="6" t="s">
        <v>3</v>
      </c>
      <c r="B12" s="9"/>
      <c r="C12" s="7" t="s">
        <v>4</v>
      </c>
      <c r="D12" s="9"/>
      <c r="E12" s="8"/>
      <c r="G12" s="8"/>
      <c r="H12" s="8" t="s">
        <v>29</v>
      </c>
      <c r="I12" s="8"/>
      <c r="J12" s="9"/>
      <c r="K12" s="1" t="s">
        <v>5</v>
      </c>
    </row>
    <row r="13" spans="1:9" s="15" customFormat="1" ht="6.75">
      <c r="A13" s="14"/>
      <c r="B13" s="17"/>
      <c r="C13" s="13"/>
      <c r="D13" s="17"/>
      <c r="E13" s="13"/>
      <c r="F13" s="13"/>
      <c r="G13" s="13"/>
      <c r="H13" s="13"/>
      <c r="I13" s="13"/>
    </row>
    <row r="14" spans="1:9" s="5" customFormat="1" ht="11.25">
      <c r="A14" s="6" t="s">
        <v>6</v>
      </c>
      <c r="B14" s="9" t="s">
        <v>84</v>
      </c>
      <c r="C14" s="7" t="s">
        <v>7</v>
      </c>
      <c r="D14" s="46">
        <v>39938</v>
      </c>
      <c r="E14" s="8"/>
      <c r="F14" s="8"/>
      <c r="G14" s="8"/>
      <c r="H14" s="8"/>
      <c r="I14" s="8"/>
    </row>
    <row r="15" spans="1:9" s="15" customFormat="1" ht="6.75">
      <c r="A15" s="14"/>
      <c r="B15" s="17"/>
      <c r="C15" s="13"/>
      <c r="D15" s="17"/>
      <c r="E15" s="13"/>
      <c r="F15" s="13"/>
      <c r="G15" s="13"/>
      <c r="H15" s="13"/>
      <c r="I15" s="13"/>
    </row>
    <row r="16" spans="1:9" s="5" customFormat="1" ht="11.25">
      <c r="A16" s="6" t="s">
        <v>6</v>
      </c>
      <c r="B16" s="9"/>
      <c r="C16" s="7" t="s">
        <v>7</v>
      </c>
      <c r="D16" s="9"/>
      <c r="E16" s="8"/>
      <c r="F16" s="8"/>
      <c r="G16" s="8"/>
      <c r="H16" s="8"/>
      <c r="I16" s="8"/>
    </row>
    <row r="17" s="15" customFormat="1" ht="6.75">
      <c r="A17" s="14"/>
    </row>
    <row r="18" spans="1:18" s="12" customFormat="1" ht="24" customHeight="1">
      <c r="A18" s="167" t="s">
        <v>8</v>
      </c>
      <c r="B18" s="162"/>
      <c r="C18" s="162"/>
      <c r="D18" s="162"/>
      <c r="E18" s="155"/>
      <c r="F18" s="191" t="s">
        <v>9</v>
      </c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253" t="s">
        <v>10</v>
      </c>
    </row>
    <row r="19" spans="1:18" s="13" customFormat="1" ht="6.75">
      <c r="A19" s="156"/>
      <c r="B19" s="157"/>
      <c r="C19" s="157"/>
      <c r="D19" s="157"/>
      <c r="E19" s="158"/>
      <c r="K19" s="17"/>
      <c r="L19" s="31"/>
      <c r="M19" s="24"/>
      <c r="N19" s="24"/>
      <c r="O19" s="24"/>
      <c r="P19" s="24"/>
      <c r="Q19" s="40"/>
      <c r="R19" s="254"/>
    </row>
    <row r="20" spans="1:18" s="8" customFormat="1" ht="13.5" customHeight="1">
      <c r="A20" s="156"/>
      <c r="B20" s="157"/>
      <c r="C20" s="157"/>
      <c r="D20" s="157"/>
      <c r="E20" s="158"/>
      <c r="F20" s="8" t="s">
        <v>33</v>
      </c>
      <c r="G20" s="192">
        <v>2008</v>
      </c>
      <c r="H20" s="192"/>
      <c r="I20" s="192"/>
      <c r="J20" s="192"/>
      <c r="K20" s="8" t="s">
        <v>34</v>
      </c>
      <c r="L20" s="32" t="s">
        <v>33</v>
      </c>
      <c r="M20" s="192">
        <v>2009</v>
      </c>
      <c r="N20" s="192"/>
      <c r="O20" s="192"/>
      <c r="P20" s="192"/>
      <c r="Q20" s="26" t="s">
        <v>34</v>
      </c>
      <c r="R20" s="254"/>
    </row>
    <row r="21" spans="1:18" s="15" customFormat="1" ht="6.75">
      <c r="A21" s="159"/>
      <c r="B21" s="160"/>
      <c r="C21" s="160"/>
      <c r="D21" s="160"/>
      <c r="E21" s="161"/>
      <c r="F21" s="29"/>
      <c r="G21" s="29"/>
      <c r="H21" s="29"/>
      <c r="I21" s="29"/>
      <c r="J21" s="28"/>
      <c r="K21" s="28"/>
      <c r="L21" s="62"/>
      <c r="M21" s="28"/>
      <c r="N21" s="28"/>
      <c r="O21" s="28"/>
      <c r="P21" s="28"/>
      <c r="Q21" s="30"/>
      <c r="R21" s="255"/>
    </row>
    <row r="22" spans="1:18" s="10" customFormat="1" ht="10.5">
      <c r="A22" s="184">
        <v>1</v>
      </c>
      <c r="B22" s="185"/>
      <c r="C22" s="185"/>
      <c r="D22" s="185"/>
      <c r="E22" s="186"/>
      <c r="F22" s="182">
        <v>2</v>
      </c>
      <c r="G22" s="187"/>
      <c r="H22" s="187"/>
      <c r="I22" s="187"/>
      <c r="J22" s="187"/>
      <c r="K22" s="183"/>
      <c r="L22" s="182">
        <v>3</v>
      </c>
      <c r="M22" s="187"/>
      <c r="N22" s="187"/>
      <c r="O22" s="187"/>
      <c r="P22" s="187"/>
      <c r="Q22" s="183"/>
      <c r="R22" s="22">
        <v>4</v>
      </c>
    </row>
    <row r="23" spans="1:18" s="10" customFormat="1" ht="10.5">
      <c r="A23" s="184"/>
      <c r="B23" s="185"/>
      <c r="C23" s="185"/>
      <c r="D23" s="185"/>
      <c r="E23" s="186"/>
      <c r="F23" s="188" t="s">
        <v>85</v>
      </c>
      <c r="G23" s="189"/>
      <c r="H23" s="189"/>
      <c r="I23" s="190"/>
      <c r="J23" s="182" t="s">
        <v>86</v>
      </c>
      <c r="K23" s="183"/>
      <c r="L23" s="188" t="s">
        <v>85</v>
      </c>
      <c r="M23" s="189"/>
      <c r="N23" s="189"/>
      <c r="O23" s="190"/>
      <c r="P23" s="182" t="s">
        <v>86</v>
      </c>
      <c r="Q23" s="183"/>
      <c r="R23" s="20"/>
    </row>
    <row r="24" spans="1:18" s="147" customFormat="1" ht="39" customHeight="1">
      <c r="A24" s="148"/>
      <c r="B24" s="149"/>
      <c r="C24" s="149"/>
      <c r="D24" s="149"/>
      <c r="E24" s="150"/>
      <c r="F24" s="145" t="s">
        <v>89</v>
      </c>
      <c r="G24" s="146" t="s">
        <v>90</v>
      </c>
      <c r="H24" s="146" t="s">
        <v>92</v>
      </c>
      <c r="I24" s="145" t="s">
        <v>91</v>
      </c>
      <c r="J24" s="148"/>
      <c r="K24" s="150"/>
      <c r="L24" s="145" t="s">
        <v>89</v>
      </c>
      <c r="M24" s="146" t="s">
        <v>90</v>
      </c>
      <c r="N24" s="146" t="s">
        <v>92</v>
      </c>
      <c r="O24" s="145" t="s">
        <v>91</v>
      </c>
      <c r="P24" s="148"/>
      <c r="Q24" s="150"/>
      <c r="R24" s="141"/>
    </row>
    <row r="25" spans="1:18" s="5" customFormat="1" ht="12.75" customHeight="1">
      <c r="A25" s="151" t="s">
        <v>11</v>
      </c>
      <c r="B25" s="151"/>
      <c r="C25" s="151"/>
      <c r="D25" s="151"/>
      <c r="E25" s="151"/>
      <c r="F25" s="142"/>
      <c r="G25" s="142"/>
      <c r="H25" s="142"/>
      <c r="I25" s="143"/>
      <c r="J25" s="178"/>
      <c r="K25" s="179"/>
      <c r="L25" s="142">
        <v>31</v>
      </c>
      <c r="M25" s="142"/>
      <c r="N25" s="142"/>
      <c r="O25" s="143">
        <v>2</v>
      </c>
      <c r="P25" s="199">
        <v>260</v>
      </c>
      <c r="Q25" s="200"/>
      <c r="R25" s="144"/>
    </row>
    <row r="26" spans="1:18" s="5" customFormat="1" ht="11.25">
      <c r="A26" s="195" t="s">
        <v>12</v>
      </c>
      <c r="B26" s="195"/>
      <c r="C26" s="195"/>
      <c r="D26" s="195"/>
      <c r="E26" s="195"/>
      <c r="F26" s="97"/>
      <c r="G26" s="97"/>
      <c r="H26" s="97"/>
      <c r="I26" s="100"/>
      <c r="J26" s="180"/>
      <c r="K26" s="181"/>
      <c r="L26" s="97">
        <v>29</v>
      </c>
      <c r="M26" s="97"/>
      <c r="N26" s="97"/>
      <c r="O26" s="100"/>
      <c r="P26" s="172">
        <v>262.6</v>
      </c>
      <c r="Q26" s="173"/>
      <c r="R26" s="23"/>
    </row>
    <row r="27" spans="1:18" s="5" customFormat="1" ht="11.25">
      <c r="A27" s="195" t="s">
        <v>13</v>
      </c>
      <c r="B27" s="195"/>
      <c r="C27" s="195"/>
      <c r="D27" s="195"/>
      <c r="E27" s="195"/>
      <c r="F27" s="97"/>
      <c r="G27" s="97"/>
      <c r="H27" s="97"/>
      <c r="I27" s="100"/>
      <c r="J27" s="163"/>
      <c r="K27" s="164"/>
      <c r="L27" s="97">
        <v>31</v>
      </c>
      <c r="M27" s="97"/>
      <c r="N27" s="97"/>
      <c r="O27" s="100">
        <v>1</v>
      </c>
      <c r="P27" s="172">
        <v>265.2</v>
      </c>
      <c r="Q27" s="173"/>
      <c r="R27" s="23"/>
    </row>
    <row r="28" spans="1:18" s="5" customFormat="1" ht="11.25">
      <c r="A28" s="195" t="s">
        <v>14</v>
      </c>
      <c r="B28" s="195"/>
      <c r="C28" s="195"/>
      <c r="D28" s="195"/>
      <c r="E28" s="195"/>
      <c r="F28" s="97"/>
      <c r="G28" s="97"/>
      <c r="H28" s="97"/>
      <c r="I28" s="100"/>
      <c r="J28" s="196"/>
      <c r="K28" s="197"/>
      <c r="L28" s="97">
        <v>30</v>
      </c>
      <c r="M28" s="97"/>
      <c r="N28" s="97"/>
      <c r="O28" s="100">
        <v>1</v>
      </c>
      <c r="P28" s="172">
        <v>270.38</v>
      </c>
      <c r="Q28" s="173"/>
      <c r="R28" s="23"/>
    </row>
    <row r="29" spans="1:18" s="5" customFormat="1" ht="12.75" customHeight="1">
      <c r="A29" s="195" t="s">
        <v>15</v>
      </c>
      <c r="B29" s="195"/>
      <c r="C29" s="195"/>
      <c r="D29" s="195"/>
      <c r="E29" s="195"/>
      <c r="F29" s="97">
        <v>31</v>
      </c>
      <c r="G29" s="97"/>
      <c r="H29" s="97"/>
      <c r="I29" s="100">
        <v>4</v>
      </c>
      <c r="J29" s="165">
        <v>250</v>
      </c>
      <c r="K29" s="164"/>
      <c r="L29" s="97"/>
      <c r="M29" s="97"/>
      <c r="N29" s="97"/>
      <c r="O29" s="100"/>
      <c r="P29" s="172"/>
      <c r="Q29" s="173"/>
      <c r="R29" s="23"/>
    </row>
    <row r="30" spans="1:18" s="5" customFormat="1" ht="12.75" customHeight="1">
      <c r="A30" s="195" t="s">
        <v>16</v>
      </c>
      <c r="B30" s="195"/>
      <c r="C30" s="195"/>
      <c r="D30" s="195"/>
      <c r="E30" s="195"/>
      <c r="F30" s="97">
        <v>30</v>
      </c>
      <c r="G30" s="97"/>
      <c r="H30" s="97"/>
      <c r="I30" s="100">
        <v>1</v>
      </c>
      <c r="J30" s="193">
        <v>250</v>
      </c>
      <c r="K30" s="194"/>
      <c r="L30" s="97"/>
      <c r="M30" s="97"/>
      <c r="N30" s="97"/>
      <c r="O30" s="100"/>
      <c r="P30" s="172"/>
      <c r="Q30" s="173"/>
      <c r="R30" s="23"/>
    </row>
    <row r="31" spans="1:18" s="5" customFormat="1" ht="12.75" customHeight="1">
      <c r="A31" s="195" t="s">
        <v>17</v>
      </c>
      <c r="B31" s="195"/>
      <c r="C31" s="195"/>
      <c r="D31" s="195"/>
      <c r="E31" s="195"/>
      <c r="F31" s="97">
        <v>31</v>
      </c>
      <c r="G31" s="97"/>
      <c r="H31" s="97"/>
      <c r="I31" s="100"/>
      <c r="J31" s="165">
        <v>125</v>
      </c>
      <c r="K31" s="164"/>
      <c r="L31" s="97"/>
      <c r="M31" s="97"/>
      <c r="N31" s="97"/>
      <c r="O31" s="100"/>
      <c r="P31" s="172"/>
      <c r="Q31" s="173"/>
      <c r="R31" s="23"/>
    </row>
    <row r="32" spans="1:18" s="5" customFormat="1" ht="12.75" customHeight="1">
      <c r="A32" s="195" t="s">
        <v>18</v>
      </c>
      <c r="B32" s="195"/>
      <c r="C32" s="195"/>
      <c r="D32" s="195"/>
      <c r="E32" s="195"/>
      <c r="F32" s="97">
        <v>31</v>
      </c>
      <c r="G32" s="97"/>
      <c r="H32" s="97"/>
      <c r="I32" s="100">
        <v>1</v>
      </c>
      <c r="J32" s="193">
        <v>125</v>
      </c>
      <c r="K32" s="194"/>
      <c r="L32" s="97"/>
      <c r="M32" s="97"/>
      <c r="N32" s="97"/>
      <c r="O32" s="100"/>
      <c r="P32" s="172"/>
      <c r="Q32" s="173"/>
      <c r="R32" s="23"/>
    </row>
    <row r="33" spans="1:18" s="5" customFormat="1" ht="12.75" customHeight="1">
      <c r="A33" s="195" t="s">
        <v>19</v>
      </c>
      <c r="B33" s="195"/>
      <c r="C33" s="195"/>
      <c r="D33" s="195"/>
      <c r="E33" s="195"/>
      <c r="F33" s="97">
        <v>30</v>
      </c>
      <c r="G33" s="97"/>
      <c r="H33" s="97"/>
      <c r="I33" s="100"/>
      <c r="J33" s="165">
        <v>250</v>
      </c>
      <c r="K33" s="164"/>
      <c r="L33" s="97"/>
      <c r="M33" s="97"/>
      <c r="N33" s="97"/>
      <c r="O33" s="100"/>
      <c r="P33" s="172"/>
      <c r="Q33" s="173"/>
      <c r="R33" s="23"/>
    </row>
    <row r="34" spans="1:18" s="5" customFormat="1" ht="12.75" customHeight="1">
      <c r="A34" s="195" t="s">
        <v>20</v>
      </c>
      <c r="B34" s="195"/>
      <c r="C34" s="195"/>
      <c r="D34" s="195"/>
      <c r="E34" s="195"/>
      <c r="F34" s="97">
        <v>31</v>
      </c>
      <c r="G34" s="97"/>
      <c r="H34" s="97"/>
      <c r="I34" s="100"/>
      <c r="J34" s="193">
        <v>250</v>
      </c>
      <c r="K34" s="194"/>
      <c r="L34" s="97"/>
      <c r="M34" s="97"/>
      <c r="N34" s="97"/>
      <c r="O34" s="100"/>
      <c r="P34" s="172"/>
      <c r="Q34" s="173"/>
      <c r="R34" s="23"/>
    </row>
    <row r="35" spans="1:18" s="5" customFormat="1" ht="12.75" customHeight="1">
      <c r="A35" s="195" t="s">
        <v>21</v>
      </c>
      <c r="B35" s="195"/>
      <c r="C35" s="195"/>
      <c r="D35" s="195"/>
      <c r="E35" s="195"/>
      <c r="F35" s="97">
        <v>30</v>
      </c>
      <c r="G35" s="97"/>
      <c r="H35" s="97"/>
      <c r="I35" s="100"/>
      <c r="J35" s="165">
        <v>250</v>
      </c>
      <c r="K35" s="164"/>
      <c r="L35" s="97"/>
      <c r="M35" s="97"/>
      <c r="N35" s="97"/>
      <c r="O35" s="100"/>
      <c r="P35" s="172"/>
      <c r="Q35" s="173"/>
      <c r="R35" s="23"/>
    </row>
    <row r="36" spans="1:18" s="5" customFormat="1" ht="12.75" customHeight="1">
      <c r="A36" s="195" t="s">
        <v>22</v>
      </c>
      <c r="B36" s="195"/>
      <c r="C36" s="195"/>
      <c r="D36" s="195"/>
      <c r="E36" s="195"/>
      <c r="F36" s="97">
        <v>31</v>
      </c>
      <c r="G36" s="97"/>
      <c r="H36" s="97"/>
      <c r="I36" s="100"/>
      <c r="J36" s="166">
        <v>250</v>
      </c>
      <c r="K36" s="179"/>
      <c r="L36" s="97"/>
      <c r="M36" s="97"/>
      <c r="N36" s="97"/>
      <c r="O36" s="100"/>
      <c r="P36" s="172"/>
      <c r="Q36" s="173"/>
      <c r="R36" s="23"/>
    </row>
    <row r="37" spans="1:18" s="15" customFormat="1" ht="6.75">
      <c r="A37" s="228"/>
      <c r="B37" s="229"/>
      <c r="C37" s="229"/>
      <c r="D37" s="229"/>
      <c r="E37" s="257"/>
      <c r="F37" s="98"/>
      <c r="G37" s="98"/>
      <c r="H37" s="98"/>
      <c r="I37" s="101"/>
      <c r="J37" s="152"/>
      <c r="K37" s="153"/>
      <c r="L37" s="98"/>
      <c r="M37" s="98"/>
      <c r="N37" s="98"/>
      <c r="O37" s="101"/>
      <c r="P37" s="174"/>
      <c r="Q37" s="175"/>
      <c r="R37" s="38"/>
    </row>
    <row r="38" spans="1:18" s="5" customFormat="1" ht="12.75" customHeight="1">
      <c r="A38" s="248" t="s">
        <v>23</v>
      </c>
      <c r="B38" s="249"/>
      <c r="C38" s="249"/>
      <c r="D38" s="249"/>
      <c r="E38" s="250"/>
      <c r="F38" s="99">
        <f>SUM(F25:F37)</f>
        <v>245</v>
      </c>
      <c r="G38" s="99">
        <f>SUM(G25:G37)</f>
        <v>0</v>
      </c>
      <c r="H38" s="99">
        <f>SUM(H25:H37)</f>
        <v>0</v>
      </c>
      <c r="I38" s="99">
        <f>SUM(I25:I37)</f>
        <v>6</v>
      </c>
      <c r="J38" s="154">
        <f>SUM(J25:K37)</f>
        <v>1750</v>
      </c>
      <c r="K38" s="198"/>
      <c r="L38" s="102">
        <f>SUM(L25:L37)</f>
        <v>121</v>
      </c>
      <c r="M38" s="99">
        <f>SUM(M25:M37)</f>
        <v>0</v>
      </c>
      <c r="N38" s="99">
        <f>SUM(N25:N37)</f>
        <v>0</v>
      </c>
      <c r="O38" s="103">
        <f>SUM(O25:O37)</f>
        <v>4</v>
      </c>
      <c r="P38" s="176">
        <f>SUM(P25:Q37)</f>
        <v>1058.1799999999998</v>
      </c>
      <c r="Q38" s="177"/>
      <c r="R38" s="39"/>
    </row>
    <row r="39" spans="1:18" s="5" customFormat="1" ht="12.75" customHeight="1">
      <c r="A39" s="248"/>
      <c r="B39" s="249"/>
      <c r="C39" s="249"/>
      <c r="D39" s="249"/>
      <c r="E39" s="250"/>
      <c r="F39" s="256"/>
      <c r="G39" s="256"/>
      <c r="H39" s="256"/>
      <c r="I39" s="256"/>
      <c r="J39" s="256"/>
      <c r="K39" s="256"/>
      <c r="L39" s="104">
        <f>F38+L38</f>
        <v>366</v>
      </c>
      <c r="M39" s="104">
        <f>G38+M38</f>
        <v>0</v>
      </c>
      <c r="N39" s="104">
        <f>H38+N38</f>
        <v>0</v>
      </c>
      <c r="O39" s="104">
        <f>I38+O38</f>
        <v>10</v>
      </c>
      <c r="P39" s="168">
        <f>J38+P38</f>
        <v>2808.18</v>
      </c>
      <c r="Q39" s="169"/>
      <c r="R39" s="78"/>
    </row>
    <row r="40" spans="1:18" s="15" customFormat="1" ht="6.75">
      <c r="A40" s="211"/>
      <c r="B40" s="212"/>
      <c r="C40" s="212"/>
      <c r="D40" s="212"/>
      <c r="E40" s="213"/>
      <c r="F40" s="214"/>
      <c r="G40" s="214"/>
      <c r="H40" s="214"/>
      <c r="I40" s="214"/>
      <c r="J40" s="214"/>
      <c r="K40" s="214"/>
      <c r="L40" s="105"/>
      <c r="M40" s="105"/>
      <c r="N40" s="105"/>
      <c r="O40" s="106"/>
      <c r="P40" s="170"/>
      <c r="Q40" s="171"/>
      <c r="R40" s="44"/>
    </row>
    <row r="41" spans="1:17" s="15" customFormat="1" ht="6.7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25"/>
      <c r="M41" s="225"/>
      <c r="N41" s="225"/>
      <c r="O41" s="225"/>
      <c r="P41" s="225"/>
      <c r="Q41" s="225"/>
    </row>
    <row r="42" spans="1:17" s="5" customFormat="1" ht="11.25" customHeight="1">
      <c r="A42" s="208" t="s">
        <v>24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10"/>
      <c r="L42" s="245">
        <f>ROUND(P39/12,2)</f>
        <v>234.02</v>
      </c>
      <c r="M42" s="246"/>
      <c r="N42" s="246"/>
      <c r="O42" s="246"/>
      <c r="P42" s="246"/>
      <c r="Q42" s="247"/>
    </row>
    <row r="43" spans="1:17" s="15" customFormat="1" ht="6.75">
      <c r="A43" s="222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4"/>
      <c r="M43" s="225"/>
      <c r="N43" s="225"/>
      <c r="O43" s="225"/>
      <c r="P43" s="225"/>
      <c r="Q43" s="226"/>
    </row>
    <row r="44" spans="1:17" s="5" customFormat="1" ht="12.75" customHeight="1">
      <c r="A44" s="81"/>
      <c r="B44" s="204" t="s">
        <v>47</v>
      </c>
      <c r="C44" s="205"/>
      <c r="D44" s="205"/>
      <c r="E44" s="205"/>
      <c r="F44" s="205"/>
      <c r="G44" s="205"/>
      <c r="H44" s="205"/>
      <c r="I44" s="205"/>
      <c r="J44" s="206"/>
      <c r="K44" s="79"/>
      <c r="L44" s="227"/>
      <c r="M44" s="220"/>
      <c r="N44" s="220"/>
      <c r="O44" s="220"/>
      <c r="P44" s="220"/>
      <c r="Q44" s="221"/>
    </row>
    <row r="45" spans="1:17" s="5" customFormat="1" ht="12.75" customHeight="1">
      <c r="A45" s="230" t="s">
        <v>25</v>
      </c>
      <c r="B45" s="80" t="s">
        <v>46</v>
      </c>
      <c r="C45" s="204" t="s">
        <v>45</v>
      </c>
      <c r="D45" s="205"/>
      <c r="E45" s="206"/>
      <c r="F45" s="204" t="s">
        <v>39</v>
      </c>
      <c r="G45" s="205"/>
      <c r="H45" s="205"/>
      <c r="I45" s="205"/>
      <c r="J45" s="206"/>
      <c r="K45" s="79"/>
      <c r="L45" s="227"/>
      <c r="M45" s="220"/>
      <c r="N45" s="220"/>
      <c r="O45" s="220"/>
      <c r="P45" s="220"/>
      <c r="Q45" s="221"/>
    </row>
    <row r="46" spans="1:18" s="5" customFormat="1" ht="12" customHeight="1">
      <c r="A46" s="230"/>
      <c r="B46" s="107">
        <f>L39-G38-H38</f>
        <v>366</v>
      </c>
      <c r="C46" s="201">
        <f>O39</f>
        <v>10</v>
      </c>
      <c r="D46" s="202"/>
      <c r="E46" s="203"/>
      <c r="F46" s="231">
        <f>B46-C46</f>
        <v>356</v>
      </c>
      <c r="G46" s="202"/>
      <c r="H46" s="202"/>
      <c r="I46" s="202"/>
      <c r="J46" s="203"/>
      <c r="L46" s="227">
        <f>ROUND(P39/F46,2)</f>
        <v>7.89</v>
      </c>
      <c r="M46" s="220"/>
      <c r="N46" s="220"/>
      <c r="O46" s="220"/>
      <c r="P46" s="220"/>
      <c r="Q46" s="221"/>
      <c r="R46" s="83"/>
    </row>
    <row r="47" spans="1:17" s="15" customFormat="1" ht="6.75" customHeight="1">
      <c r="A47" s="82"/>
      <c r="B47" s="13"/>
      <c r="C47" s="13"/>
      <c r="D47" s="13"/>
      <c r="E47" s="13"/>
      <c r="F47" s="13"/>
      <c r="G47" s="13"/>
      <c r="H47" s="13"/>
      <c r="I47" s="13"/>
      <c r="J47" s="13"/>
      <c r="L47" s="234"/>
      <c r="M47" s="232"/>
      <c r="N47" s="232"/>
      <c r="O47" s="232"/>
      <c r="P47" s="232"/>
      <c r="Q47" s="233"/>
    </row>
    <row r="48" spans="1:17" s="15" customFormat="1" ht="6.75">
      <c r="A48" s="22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4"/>
      <c r="M48" s="225"/>
      <c r="N48" s="225"/>
      <c r="O48" s="225"/>
      <c r="P48" s="225"/>
      <c r="Q48" s="226"/>
    </row>
    <row r="49" spans="1:17" s="5" customFormat="1" ht="11.25">
      <c r="A49" s="71" t="s">
        <v>26</v>
      </c>
      <c r="B49" s="9">
        <f>J10</f>
        <v>24</v>
      </c>
      <c r="C49" s="5" t="s">
        <v>27</v>
      </c>
      <c r="L49" s="227">
        <f>L46*B49</f>
        <v>189.35999999999999</v>
      </c>
      <c r="M49" s="220"/>
      <c r="N49" s="220"/>
      <c r="O49" s="220"/>
      <c r="P49" s="220"/>
      <c r="Q49" s="221"/>
    </row>
    <row r="50" spans="1:17" s="15" customFormat="1" ht="6.75">
      <c r="A50" s="27"/>
      <c r="B50" s="73"/>
      <c r="C50" s="28"/>
      <c r="D50" s="28"/>
      <c r="E50" s="28"/>
      <c r="F50" s="28"/>
      <c r="G50" s="28"/>
      <c r="H50" s="28"/>
      <c r="I50" s="28"/>
      <c r="J50" s="28"/>
      <c r="K50" s="28"/>
      <c r="L50" s="217"/>
      <c r="M50" s="218"/>
      <c r="N50" s="218"/>
      <c r="O50" s="218"/>
      <c r="P50" s="218"/>
      <c r="Q50" s="219"/>
    </row>
    <row r="51" spans="1:17" s="15" customFormat="1" ht="6.75">
      <c r="A51" s="34"/>
      <c r="B51" s="24"/>
      <c r="C51" s="35"/>
      <c r="D51" s="35"/>
      <c r="E51" s="35"/>
      <c r="F51" s="35"/>
      <c r="G51" s="35"/>
      <c r="H51" s="35"/>
      <c r="I51" s="35"/>
      <c r="J51" s="35"/>
      <c r="K51" s="35"/>
      <c r="L51" s="225"/>
      <c r="M51" s="225"/>
      <c r="N51" s="225"/>
      <c r="O51" s="225"/>
      <c r="P51" s="225"/>
      <c r="Q51" s="226"/>
    </row>
    <row r="52" spans="1:17" s="5" customFormat="1" ht="11.25" customHeight="1">
      <c r="A52" s="215" t="s">
        <v>28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20"/>
      <c r="M52" s="220"/>
      <c r="N52" s="220"/>
      <c r="O52" s="220"/>
      <c r="P52" s="220"/>
      <c r="Q52" s="221"/>
    </row>
    <row r="53" spans="1:17" s="15" customFormat="1" ht="6.75">
      <c r="A53" s="27"/>
      <c r="B53" s="73"/>
      <c r="C53" s="28"/>
      <c r="D53" s="28"/>
      <c r="E53" s="28"/>
      <c r="F53" s="28"/>
      <c r="G53" s="28"/>
      <c r="H53" s="28"/>
      <c r="I53" s="28"/>
      <c r="J53" s="28"/>
      <c r="K53" s="28"/>
      <c r="L53" s="232"/>
      <c r="M53" s="232"/>
      <c r="N53" s="232"/>
      <c r="O53" s="232"/>
      <c r="P53" s="232"/>
      <c r="Q53" s="233"/>
    </row>
    <row r="54" spans="1:17" s="15" customFormat="1" ht="6.75">
      <c r="A54" s="34"/>
      <c r="B54" s="24"/>
      <c r="C54" s="35"/>
      <c r="D54" s="35"/>
      <c r="E54" s="35"/>
      <c r="F54" s="35"/>
      <c r="G54" s="35"/>
      <c r="H54" s="35"/>
      <c r="I54" s="35"/>
      <c r="J54" s="35"/>
      <c r="K54" s="35"/>
      <c r="L54" s="224"/>
      <c r="M54" s="225"/>
      <c r="N54" s="225"/>
      <c r="O54" s="225"/>
      <c r="P54" s="225"/>
      <c r="Q54" s="226"/>
    </row>
    <row r="55" spans="1:17" s="5" customFormat="1" ht="11.25">
      <c r="A55" s="74" t="s">
        <v>29</v>
      </c>
      <c r="B55" s="9">
        <v>5</v>
      </c>
      <c r="C55" s="5" t="s">
        <v>30</v>
      </c>
      <c r="J55" s="9">
        <v>20</v>
      </c>
      <c r="K55" s="5" t="s">
        <v>5</v>
      </c>
      <c r="L55" s="227">
        <f>ROUND(L46*J55,2)</f>
        <v>157.8</v>
      </c>
      <c r="M55" s="220"/>
      <c r="N55" s="220"/>
      <c r="O55" s="220"/>
      <c r="P55" s="220"/>
      <c r="Q55" s="221"/>
    </row>
    <row r="56" spans="1:17" s="15" customFormat="1" ht="6.75">
      <c r="A56" s="75"/>
      <c r="B56" s="21"/>
      <c r="C56" s="28"/>
      <c r="D56" s="28"/>
      <c r="E56" s="28"/>
      <c r="F56" s="28"/>
      <c r="G56" s="28"/>
      <c r="H56" s="28"/>
      <c r="I56" s="28"/>
      <c r="J56" s="21"/>
      <c r="K56" s="28"/>
      <c r="L56" s="234"/>
      <c r="M56" s="232"/>
      <c r="N56" s="232"/>
      <c r="O56" s="232"/>
      <c r="P56" s="232"/>
      <c r="Q56" s="233"/>
    </row>
    <row r="57" spans="1:17" s="15" customFormat="1" ht="6.75">
      <c r="A57" s="76"/>
      <c r="B57" s="25"/>
      <c r="C57" s="35"/>
      <c r="D57" s="35"/>
      <c r="E57" s="35"/>
      <c r="F57" s="35"/>
      <c r="G57" s="35"/>
      <c r="H57" s="35"/>
      <c r="I57" s="35"/>
      <c r="J57" s="25"/>
      <c r="K57" s="35"/>
      <c r="L57" s="224"/>
      <c r="M57" s="225"/>
      <c r="N57" s="225"/>
      <c r="O57" s="225"/>
      <c r="P57" s="225"/>
      <c r="Q57" s="226"/>
    </row>
    <row r="58" spans="1:17" s="5" customFormat="1" ht="11.25">
      <c r="A58" s="74" t="s">
        <v>29</v>
      </c>
      <c r="B58" s="9">
        <v>6</v>
      </c>
      <c r="C58" s="5" t="s">
        <v>30</v>
      </c>
      <c r="J58" s="9">
        <v>4</v>
      </c>
      <c r="K58" s="5" t="s">
        <v>5</v>
      </c>
      <c r="L58" s="227">
        <f>ROUND(L46*J58,2)</f>
        <v>31.56</v>
      </c>
      <c r="M58" s="220"/>
      <c r="N58" s="220"/>
      <c r="O58" s="220"/>
      <c r="P58" s="220"/>
      <c r="Q58" s="221"/>
    </row>
    <row r="59" spans="1:17" s="15" customFormat="1" ht="6.75">
      <c r="A59" s="72"/>
      <c r="B59" s="21"/>
      <c r="C59" s="28"/>
      <c r="D59" s="28"/>
      <c r="E59" s="28"/>
      <c r="F59" s="28"/>
      <c r="G59" s="28"/>
      <c r="H59" s="28"/>
      <c r="I59" s="28"/>
      <c r="J59" s="21"/>
      <c r="K59" s="28"/>
      <c r="L59" s="234"/>
      <c r="M59" s="232"/>
      <c r="N59" s="232"/>
      <c r="O59" s="232"/>
      <c r="P59" s="232"/>
      <c r="Q59" s="233"/>
    </row>
    <row r="60" spans="1:18" s="15" customFormat="1" ht="6.75">
      <c r="A60" s="42"/>
      <c r="B60" s="17"/>
      <c r="C60" s="41"/>
      <c r="J60" s="17"/>
      <c r="K60" s="41"/>
      <c r="L60" s="47"/>
      <c r="M60" s="47"/>
      <c r="N60" s="47"/>
      <c r="O60" s="47"/>
      <c r="P60" s="47"/>
      <c r="Q60" s="47"/>
      <c r="R60" s="28"/>
    </row>
    <row r="61" spans="1:18" s="15" customFormat="1" ht="6.75">
      <c r="A61" s="37"/>
      <c r="B61" s="35"/>
      <c r="C61" s="35"/>
      <c r="D61" s="25"/>
      <c r="E61" s="35"/>
      <c r="F61" s="35"/>
      <c r="G61" s="35"/>
      <c r="H61" s="35"/>
      <c r="I61" s="35"/>
      <c r="J61" s="35"/>
      <c r="K61" s="35"/>
      <c r="L61" s="64"/>
      <c r="M61" s="64"/>
      <c r="N61" s="64"/>
      <c r="O61" s="64"/>
      <c r="P61" s="64"/>
      <c r="Q61" s="64"/>
      <c r="R61" s="61"/>
    </row>
    <row r="62" spans="1:18" s="5" customFormat="1" ht="11.25">
      <c r="A62" s="264" t="s">
        <v>35</v>
      </c>
      <c r="B62" s="265"/>
      <c r="D62" s="10"/>
      <c r="L62" s="43"/>
      <c r="M62" s="43"/>
      <c r="N62" s="43"/>
      <c r="O62" s="43"/>
      <c r="P62" s="43"/>
      <c r="Q62" s="43"/>
      <c r="R62" s="51"/>
    </row>
    <row r="63" spans="1:18" s="10" customFormat="1" ht="10.5">
      <c r="A63" s="18"/>
      <c r="B63" s="20"/>
      <c r="C63" s="18"/>
      <c r="D63" s="19" t="s">
        <v>38</v>
      </c>
      <c r="E63" s="20"/>
      <c r="F63" s="18"/>
      <c r="G63" s="19"/>
      <c r="H63" s="19"/>
      <c r="I63" s="19"/>
      <c r="J63" s="20" t="s">
        <v>9</v>
      </c>
      <c r="K63" s="182" t="s">
        <v>38</v>
      </c>
      <c r="L63" s="183"/>
      <c r="M63" s="19"/>
      <c r="N63" s="19"/>
      <c r="O63" s="19"/>
      <c r="P63" s="59" t="s">
        <v>9</v>
      </c>
      <c r="Q63" s="59"/>
      <c r="R63" s="20" t="s">
        <v>39</v>
      </c>
    </row>
    <row r="64" spans="1:18" s="15" customFormat="1" ht="6.75">
      <c r="A64" s="62"/>
      <c r="B64" s="30"/>
      <c r="C64" s="62"/>
      <c r="D64" s="73"/>
      <c r="E64" s="30"/>
      <c r="F64" s="62"/>
      <c r="G64" s="28"/>
      <c r="H64" s="28"/>
      <c r="I64" s="28"/>
      <c r="J64" s="30"/>
      <c r="K64" s="258"/>
      <c r="L64" s="259"/>
      <c r="M64" s="13"/>
      <c r="N64" s="13"/>
      <c r="O64" s="13"/>
      <c r="P64" s="77"/>
      <c r="Q64" s="77"/>
      <c r="R64" s="61"/>
    </row>
    <row r="65" spans="1:18" s="5" customFormat="1" ht="12.75" customHeight="1">
      <c r="A65" s="260" t="s">
        <v>36</v>
      </c>
      <c r="B65" s="261"/>
      <c r="C65" s="48"/>
      <c r="D65" s="63">
        <v>0.15</v>
      </c>
      <c r="E65" s="49"/>
      <c r="F65" s="48"/>
      <c r="G65" s="93"/>
      <c r="H65" s="93"/>
      <c r="I65" s="93"/>
      <c r="J65" s="67">
        <f>ROUND(D65*(L49-P70),2)</f>
        <v>27.41</v>
      </c>
      <c r="K65" s="236"/>
      <c r="L65" s="236"/>
      <c r="M65" s="87"/>
      <c r="N65" s="87"/>
      <c r="O65" s="87"/>
      <c r="P65" s="68"/>
      <c r="Q65" s="45"/>
      <c r="R65" s="57">
        <f>J65+P65</f>
        <v>27.41</v>
      </c>
    </row>
    <row r="66" spans="1:18" s="5" customFormat="1" ht="12.75" customHeight="1">
      <c r="A66" s="260" t="s">
        <v>37</v>
      </c>
      <c r="B66" s="261"/>
      <c r="C66" s="55"/>
      <c r="D66" s="84">
        <v>0.332</v>
      </c>
      <c r="E66" s="70"/>
      <c r="F66" s="55"/>
      <c r="G66" s="56"/>
      <c r="H66" s="56"/>
      <c r="I66" s="56"/>
      <c r="J66" s="57">
        <f>ROUND(L49*D66,2)</f>
        <v>62.87</v>
      </c>
      <c r="K66" s="237">
        <v>0.02</v>
      </c>
      <c r="L66" s="238"/>
      <c r="M66" s="88"/>
      <c r="N66" s="88"/>
      <c r="O66" s="88"/>
      <c r="P66" s="68">
        <f>ROUND(L49*K66,2)</f>
        <v>3.79</v>
      </c>
      <c r="Q66" s="60"/>
      <c r="R66" s="52">
        <f>J66+P66</f>
        <v>66.66</v>
      </c>
    </row>
    <row r="67" spans="1:18" s="5" customFormat="1" ht="12.75" customHeight="1">
      <c r="A67" s="260" t="s">
        <v>40</v>
      </c>
      <c r="B67" s="261"/>
      <c r="C67" s="50"/>
      <c r="D67" s="85">
        <v>0.015</v>
      </c>
      <c r="E67" s="51"/>
      <c r="F67" s="50"/>
      <c r="J67" s="52">
        <f>ROUND(L49*D67,2)</f>
        <v>2.84</v>
      </c>
      <c r="K67" s="239">
        <v>0.01</v>
      </c>
      <c r="L67" s="239"/>
      <c r="M67" s="89"/>
      <c r="N67" s="89"/>
      <c r="O67" s="89"/>
      <c r="P67" s="69">
        <f>ROUND(L49*K67,2)</f>
        <v>1.89</v>
      </c>
      <c r="Q67" s="55"/>
      <c r="R67" s="57">
        <f>J67+P67</f>
        <v>4.7299999999999995</v>
      </c>
    </row>
    <row r="68" spans="1:18" s="5" customFormat="1" ht="12.75" customHeight="1">
      <c r="A68" s="260" t="s">
        <v>41</v>
      </c>
      <c r="B68" s="261"/>
      <c r="C68" s="55"/>
      <c r="D68" s="84">
        <v>0.013</v>
      </c>
      <c r="E68" s="70"/>
      <c r="F68" s="55"/>
      <c r="G68" s="56"/>
      <c r="H68" s="56"/>
      <c r="I68" s="56"/>
      <c r="J68" s="57">
        <f>ROUND(L49*D68,2)</f>
        <v>2.46</v>
      </c>
      <c r="K68" s="242">
        <v>0.005</v>
      </c>
      <c r="L68" s="242"/>
      <c r="M68" s="90"/>
      <c r="N68" s="90"/>
      <c r="O68" s="90"/>
      <c r="P68" s="69">
        <f>ROUND(L49*K68,2)</f>
        <v>0.95</v>
      </c>
      <c r="Q68" s="55"/>
      <c r="R68" s="57">
        <f>J68+P68</f>
        <v>3.41</v>
      </c>
    </row>
    <row r="69" spans="1:18" s="5" customFormat="1" ht="12.75" customHeight="1">
      <c r="A69" s="260" t="s">
        <v>42</v>
      </c>
      <c r="B69" s="261"/>
      <c r="C69" s="53"/>
      <c r="D69" s="65">
        <v>0.007</v>
      </c>
      <c r="E69" s="54"/>
      <c r="F69" s="53"/>
      <c r="G69" s="94"/>
      <c r="H69" s="94"/>
      <c r="I69" s="94"/>
      <c r="J69" s="66">
        <f>ROUND(L49*D69,2)</f>
        <v>1.33</v>
      </c>
      <c r="K69" s="243"/>
      <c r="L69" s="243"/>
      <c r="M69" s="91"/>
      <c r="N69" s="91"/>
      <c r="O69" s="91"/>
      <c r="P69" s="69"/>
      <c r="Q69" s="50"/>
      <c r="R69" s="52">
        <f>J69+P69</f>
        <v>1.33</v>
      </c>
    </row>
    <row r="70" spans="1:18" s="5" customFormat="1" ht="12.75" customHeight="1">
      <c r="A70" s="262" t="s">
        <v>43</v>
      </c>
      <c r="B70" s="263"/>
      <c r="C70" s="55"/>
      <c r="D70" s="56"/>
      <c r="E70" s="56"/>
      <c r="F70" s="56"/>
      <c r="G70" s="56"/>
      <c r="H70" s="56"/>
      <c r="I70" s="56"/>
      <c r="J70" s="58">
        <f>SUM(J65:J69)</f>
        <v>96.91</v>
      </c>
      <c r="K70" s="231"/>
      <c r="L70" s="202"/>
      <c r="M70" s="86"/>
      <c r="N70" s="86"/>
      <c r="O70" s="86"/>
      <c r="P70" s="58">
        <f>SUM(P65:P69)</f>
        <v>6.63</v>
      </c>
      <c r="Q70" s="55"/>
      <c r="R70" s="58">
        <f>SUM(R65:R69)</f>
        <v>103.53999999999999</v>
      </c>
    </row>
    <row r="71" spans="1:18" s="15" customFormat="1" ht="6.75">
      <c r="A71" s="3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35"/>
      <c r="R71" s="36"/>
    </row>
    <row r="72" spans="1:18" s="5" customFormat="1" ht="12.75" customHeight="1">
      <c r="A72" s="240" t="s">
        <v>44</v>
      </c>
      <c r="B72" s="241"/>
      <c r="P72" s="51"/>
      <c r="R72" s="52">
        <f>L49-J65-P66-P67-P68</f>
        <v>155.32000000000002</v>
      </c>
    </row>
    <row r="73" spans="1:18" s="15" customFormat="1" ht="6.75">
      <c r="A73" s="62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0"/>
      <c r="Q73" s="28"/>
      <c r="R73" s="30"/>
    </row>
    <row r="74" s="5" customFormat="1" ht="11.25"/>
    <row r="75" spans="1:9" s="5" customFormat="1" ht="11.25">
      <c r="A75" s="33" t="s">
        <v>31</v>
      </c>
      <c r="B75" s="244">
        <f>D14</f>
        <v>39938</v>
      </c>
      <c r="C75" s="244"/>
      <c r="D75" s="244"/>
      <c r="E75" s="244"/>
      <c r="F75" s="244"/>
      <c r="G75" s="95"/>
      <c r="H75" s="95"/>
      <c r="I75" s="95"/>
    </row>
    <row r="76" spans="1:9" s="5" customFormat="1" ht="11.25">
      <c r="A76" s="33"/>
      <c r="B76" s="8"/>
      <c r="C76" s="8"/>
      <c r="D76" s="8"/>
      <c r="E76" s="8"/>
      <c r="F76" s="8"/>
      <c r="G76" s="8"/>
      <c r="H76" s="8"/>
      <c r="I76" s="8"/>
    </row>
    <row r="77" s="5" customFormat="1" ht="11.25"/>
    <row r="78" spans="1:9" s="5" customFormat="1" ht="11.25">
      <c r="A78" s="33" t="s">
        <v>32</v>
      </c>
      <c r="B78" s="235"/>
      <c r="C78" s="235"/>
      <c r="D78" s="235"/>
      <c r="E78" s="235"/>
      <c r="F78" s="235"/>
      <c r="G78" s="8"/>
      <c r="H78" s="8"/>
      <c r="I78" s="8"/>
    </row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</sheetData>
  <mergeCells count="114">
    <mergeCell ref="A62:B62"/>
    <mergeCell ref="A66:B66"/>
    <mergeCell ref="A67:B67"/>
    <mergeCell ref="L47:Q47"/>
    <mergeCell ref="L51:Q51"/>
    <mergeCell ref="A68:B68"/>
    <mergeCell ref="A69:B69"/>
    <mergeCell ref="A70:B70"/>
    <mergeCell ref="A65:B65"/>
    <mergeCell ref="L59:Q59"/>
    <mergeCell ref="K64:L64"/>
    <mergeCell ref="L58:Q58"/>
    <mergeCell ref="L54:Q54"/>
    <mergeCell ref="L57:Q57"/>
    <mergeCell ref="A38:E39"/>
    <mergeCell ref="L8:Q8"/>
    <mergeCell ref="B8:J8"/>
    <mergeCell ref="B6:R6"/>
    <mergeCell ref="R18:R21"/>
    <mergeCell ref="F39:K39"/>
    <mergeCell ref="A37:E37"/>
    <mergeCell ref="P26:Q26"/>
    <mergeCell ref="J24:K24"/>
    <mergeCell ref="P24:Q24"/>
    <mergeCell ref="L44:Q44"/>
    <mergeCell ref="L45:Q45"/>
    <mergeCell ref="C45:E45"/>
    <mergeCell ref="L41:Q41"/>
    <mergeCell ref="L42:Q42"/>
    <mergeCell ref="B78:F78"/>
    <mergeCell ref="K63:L63"/>
    <mergeCell ref="K65:L65"/>
    <mergeCell ref="K66:L66"/>
    <mergeCell ref="K67:L67"/>
    <mergeCell ref="A72:B72"/>
    <mergeCell ref="K68:L68"/>
    <mergeCell ref="K69:L69"/>
    <mergeCell ref="B75:F75"/>
    <mergeCell ref="K70:L70"/>
    <mergeCell ref="L49:Q49"/>
    <mergeCell ref="L53:Q53"/>
    <mergeCell ref="L55:Q55"/>
    <mergeCell ref="L56:Q56"/>
    <mergeCell ref="A52:K52"/>
    <mergeCell ref="L50:Q50"/>
    <mergeCell ref="L52:Q52"/>
    <mergeCell ref="A43:K43"/>
    <mergeCell ref="L43:Q43"/>
    <mergeCell ref="L46:Q46"/>
    <mergeCell ref="A48:K48"/>
    <mergeCell ref="L48:Q48"/>
    <mergeCell ref="A45:A46"/>
    <mergeCell ref="F46:J46"/>
    <mergeCell ref="J37:K37"/>
    <mergeCell ref="J38:K38"/>
    <mergeCell ref="P25:Q25"/>
    <mergeCell ref="C46:E46"/>
    <mergeCell ref="B44:J44"/>
    <mergeCell ref="A41:K41"/>
    <mergeCell ref="A42:K42"/>
    <mergeCell ref="A40:E40"/>
    <mergeCell ref="F40:K40"/>
    <mergeCell ref="F45:J45"/>
    <mergeCell ref="A35:E35"/>
    <mergeCell ref="A31:E31"/>
    <mergeCell ref="A32:E32"/>
    <mergeCell ref="A23:E23"/>
    <mergeCell ref="A24:E24"/>
    <mergeCell ref="A29:E29"/>
    <mergeCell ref="A30:E30"/>
    <mergeCell ref="A25:E25"/>
    <mergeCell ref="A26:E26"/>
    <mergeCell ref="J33:K33"/>
    <mergeCell ref="J34:K34"/>
    <mergeCell ref="J35:K35"/>
    <mergeCell ref="J36:K36"/>
    <mergeCell ref="A36:E36"/>
    <mergeCell ref="A33:E33"/>
    <mergeCell ref="A34:E34"/>
    <mergeCell ref="P27:Q27"/>
    <mergeCell ref="P28:Q28"/>
    <mergeCell ref="P29:Q29"/>
    <mergeCell ref="P30:Q30"/>
    <mergeCell ref="J29:K29"/>
    <mergeCell ref="J30:K30"/>
    <mergeCell ref="J31:K31"/>
    <mergeCell ref="J32:K32"/>
    <mergeCell ref="A27:E27"/>
    <mergeCell ref="A28:E28"/>
    <mergeCell ref="J28:K28"/>
    <mergeCell ref="J27:K27"/>
    <mergeCell ref="A22:E22"/>
    <mergeCell ref="F22:K22"/>
    <mergeCell ref="F23:I23"/>
    <mergeCell ref="F18:Q18"/>
    <mergeCell ref="L22:Q22"/>
    <mergeCell ref="G20:J20"/>
    <mergeCell ref="M20:P20"/>
    <mergeCell ref="A18:E21"/>
    <mergeCell ref="L23:O23"/>
    <mergeCell ref="J25:K25"/>
    <mergeCell ref="J26:K26"/>
    <mergeCell ref="J23:K23"/>
    <mergeCell ref="P23:Q23"/>
    <mergeCell ref="P31:Q31"/>
    <mergeCell ref="P32:Q32"/>
    <mergeCell ref="P33:Q33"/>
    <mergeCell ref="P34:Q34"/>
    <mergeCell ref="P39:Q39"/>
    <mergeCell ref="P40:Q40"/>
    <mergeCell ref="P35:Q35"/>
    <mergeCell ref="P36:Q36"/>
    <mergeCell ref="P37:Q37"/>
    <mergeCell ref="P38:Q38"/>
  </mergeCells>
  <printOptions/>
  <pageMargins left="0.5905511811023623" right="0.5905511811023623" top="0.3937007874015748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94" zoomScaleNormal="94" workbookViewId="0" topLeftCell="A1">
      <selection activeCell="A16" sqref="A16"/>
    </sheetView>
  </sheetViews>
  <sheetFormatPr defaultColWidth="9.00390625" defaultRowHeight="12.75"/>
  <cols>
    <col min="1" max="1" width="12.75390625" style="113" customWidth="1"/>
    <col min="2" max="2" width="18.25390625" style="113" customWidth="1"/>
    <col min="3" max="3" width="14.75390625" style="113" customWidth="1"/>
    <col min="4" max="5" width="6.75390625" style="113" customWidth="1"/>
    <col min="6" max="9" width="9.75390625" style="113" customWidth="1"/>
    <col min="10" max="14" width="8.75390625" style="113" customWidth="1"/>
    <col min="15" max="15" width="9.75390625" style="113" customWidth="1"/>
    <col min="16" max="16384" width="8.875" style="113" customWidth="1"/>
  </cols>
  <sheetData>
    <row r="1" ht="12.75">
      <c r="A1" s="114" t="str">
        <f>Отпуск!A1</f>
        <v>ТОВ "Яяя"</v>
      </c>
    </row>
    <row r="2" spans="1:15" ht="12.75">
      <c r="A2" s="115"/>
      <c r="B2" s="115"/>
      <c r="C2" s="115"/>
      <c r="D2" s="115"/>
      <c r="E2" s="115"/>
      <c r="F2" s="115"/>
      <c r="G2" s="115"/>
      <c r="H2" s="115" t="s">
        <v>76</v>
      </c>
      <c r="I2" s="115"/>
      <c r="K2" s="115"/>
      <c r="L2" s="115"/>
      <c r="M2" s="115"/>
      <c r="N2" s="115"/>
      <c r="O2" s="115"/>
    </row>
    <row r="3" spans="1:15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s="1" customFormat="1" ht="11.25">
      <c r="A4" s="267" t="s">
        <v>50</v>
      </c>
      <c r="B4" s="267" t="s">
        <v>51</v>
      </c>
      <c r="C4" s="267" t="s">
        <v>52</v>
      </c>
      <c r="D4" s="269" t="s">
        <v>53</v>
      </c>
      <c r="E4" s="191"/>
      <c r="F4" s="191"/>
      <c r="G4" s="191"/>
      <c r="H4" s="270"/>
      <c r="I4" s="267" t="s">
        <v>54</v>
      </c>
      <c r="J4" s="269" t="s">
        <v>55</v>
      </c>
      <c r="K4" s="191"/>
      <c r="L4" s="191"/>
      <c r="M4" s="191"/>
      <c r="N4" s="270"/>
      <c r="O4" s="267" t="s">
        <v>56</v>
      </c>
    </row>
    <row r="5" spans="1:15" s="1" customFormat="1" ht="31.5" customHeight="1">
      <c r="A5" s="268"/>
      <c r="B5" s="268"/>
      <c r="C5" s="268"/>
      <c r="D5" s="92" t="s">
        <v>79</v>
      </c>
      <c r="E5" s="92" t="s">
        <v>78</v>
      </c>
      <c r="F5" s="92" t="s">
        <v>80</v>
      </c>
      <c r="G5" s="92" t="s">
        <v>81</v>
      </c>
      <c r="H5" s="92" t="s">
        <v>77</v>
      </c>
      <c r="I5" s="268"/>
      <c r="J5" s="92" t="s">
        <v>57</v>
      </c>
      <c r="K5" s="92" t="s">
        <v>58</v>
      </c>
      <c r="L5" s="92" t="s">
        <v>59</v>
      </c>
      <c r="M5" s="92" t="s">
        <v>60</v>
      </c>
      <c r="N5" s="92" t="s">
        <v>61</v>
      </c>
      <c r="O5" s="268"/>
    </row>
    <row r="6" spans="1:15" s="1" customFormat="1" ht="11.25">
      <c r="A6" s="96"/>
      <c r="B6" s="96">
        <v>2</v>
      </c>
      <c r="C6" s="96">
        <v>3</v>
      </c>
      <c r="D6" s="96">
        <v>4</v>
      </c>
      <c r="E6" s="96"/>
      <c r="F6" s="96">
        <v>5</v>
      </c>
      <c r="G6" s="96"/>
      <c r="H6" s="96">
        <v>5</v>
      </c>
      <c r="I6" s="96">
        <v>6</v>
      </c>
      <c r="J6" s="96">
        <v>7</v>
      </c>
      <c r="K6" s="96">
        <v>8</v>
      </c>
      <c r="L6" s="96">
        <v>9</v>
      </c>
      <c r="M6" s="96">
        <v>10</v>
      </c>
      <c r="N6" s="96">
        <v>11</v>
      </c>
      <c r="O6" s="96">
        <v>12</v>
      </c>
    </row>
    <row r="7" spans="1:15" ht="25.5" customHeight="1">
      <c r="A7" s="108">
        <f>Отпуск!L8</f>
        <v>111111111111</v>
      </c>
      <c r="B7" s="109" t="str">
        <f>Отпуск!B6</f>
        <v>Іванов Ростислав Корнійович</v>
      </c>
      <c r="C7" s="110" t="str">
        <f>Отпуск!B8</f>
        <v>економіст</v>
      </c>
      <c r="D7" s="108">
        <v>22</v>
      </c>
      <c r="E7" s="108">
        <v>1</v>
      </c>
      <c r="F7" s="111">
        <v>232.5</v>
      </c>
      <c r="G7" s="111">
        <f>ROUND(F7/D7*E7,2)</f>
        <v>10.57</v>
      </c>
      <c r="H7" s="111">
        <f>Отпуск!L49</f>
        <v>189.35999999999999</v>
      </c>
      <c r="I7" s="111">
        <f>G7+H7</f>
        <v>199.92999999999998</v>
      </c>
      <c r="J7" s="111">
        <v>68.41</v>
      </c>
      <c r="K7" s="111">
        <v>2.31</v>
      </c>
      <c r="L7" s="111">
        <f>ROUND(I7*E29,2)</f>
        <v>1</v>
      </c>
      <c r="M7" s="111">
        <v>2.31</v>
      </c>
      <c r="N7" s="112">
        <f>SUM(J7:M7)</f>
        <v>74.03</v>
      </c>
      <c r="O7" s="112">
        <f>I7-N7</f>
        <v>125.89999999999998</v>
      </c>
    </row>
    <row r="8" spans="1:15" ht="12.75">
      <c r="A8" s="116"/>
      <c r="B8" s="117"/>
      <c r="C8" s="117"/>
      <c r="D8" s="118"/>
      <c r="E8" s="118"/>
      <c r="F8" s="118"/>
      <c r="G8" s="118"/>
      <c r="H8" s="118"/>
      <c r="I8" s="111"/>
      <c r="J8" s="111"/>
      <c r="K8" s="111"/>
      <c r="L8" s="111"/>
      <c r="M8" s="111"/>
      <c r="N8" s="112"/>
      <c r="O8" s="112"/>
    </row>
    <row r="9" spans="1:15" ht="12.75">
      <c r="A9" s="119"/>
      <c r="B9" s="120" t="s">
        <v>62</v>
      </c>
      <c r="C9" s="120"/>
      <c r="D9" s="121"/>
      <c r="E9" s="121"/>
      <c r="F9" s="121"/>
      <c r="G9" s="121"/>
      <c r="H9" s="122"/>
      <c r="I9" s="122">
        <f aca="true" t="shared" si="0" ref="I9:O9">SUM(I7:I7)</f>
        <v>199.92999999999998</v>
      </c>
      <c r="J9" s="111">
        <f t="shared" si="0"/>
        <v>68.41</v>
      </c>
      <c r="K9" s="111">
        <f t="shared" si="0"/>
        <v>2.31</v>
      </c>
      <c r="L9" s="111">
        <f t="shared" si="0"/>
        <v>1</v>
      </c>
      <c r="M9" s="111">
        <f t="shared" si="0"/>
        <v>2.31</v>
      </c>
      <c r="N9" s="111">
        <f t="shared" si="0"/>
        <v>74.03</v>
      </c>
      <c r="O9" s="111">
        <f t="shared" si="0"/>
        <v>125.89999999999998</v>
      </c>
    </row>
    <row r="11" spans="2:10" ht="12.75">
      <c r="B11" s="119" t="s">
        <v>63</v>
      </c>
      <c r="C11" s="123"/>
      <c r="D11" s="123"/>
      <c r="E11" s="124"/>
      <c r="F11" s="116" t="s">
        <v>38</v>
      </c>
      <c r="G11" s="125" t="s">
        <v>64</v>
      </c>
      <c r="H11" s="116" t="s">
        <v>38</v>
      </c>
      <c r="I11" s="125" t="s">
        <v>64</v>
      </c>
      <c r="J11" s="125" t="s">
        <v>64</v>
      </c>
    </row>
    <row r="12" spans="2:10" ht="12.75">
      <c r="B12" s="119" t="s">
        <v>65</v>
      </c>
      <c r="C12" s="123"/>
      <c r="D12" s="123"/>
      <c r="E12" s="124"/>
      <c r="F12" s="126">
        <v>0.332</v>
      </c>
      <c r="G12" s="127">
        <f>ROUND(I9*F12,2)</f>
        <v>66.38</v>
      </c>
      <c r="H12" s="126">
        <v>0.005</v>
      </c>
      <c r="I12" s="127">
        <f>K7</f>
        <v>2.31</v>
      </c>
      <c r="J12" s="127">
        <f>G12+I12</f>
        <v>68.69</v>
      </c>
    </row>
    <row r="13" spans="2:10" ht="12.75">
      <c r="B13" s="119" t="s">
        <v>67</v>
      </c>
      <c r="C13" s="123"/>
      <c r="D13" s="123"/>
      <c r="E13" s="124"/>
      <c r="F13" s="128">
        <v>0.015</v>
      </c>
      <c r="G13" s="129">
        <f>ROUND(I9*F13,2)</f>
        <v>3</v>
      </c>
      <c r="H13" s="128">
        <f>E29</f>
        <v>0.005</v>
      </c>
      <c r="I13" s="129">
        <f>L7</f>
        <v>1</v>
      </c>
      <c r="J13" s="127">
        <f>G13+I13</f>
        <v>4</v>
      </c>
    </row>
    <row r="14" spans="2:10" ht="12.75">
      <c r="B14" s="119" t="s">
        <v>66</v>
      </c>
      <c r="C14" s="123"/>
      <c r="D14" s="123"/>
      <c r="E14" s="124"/>
      <c r="F14" s="126">
        <v>0.013</v>
      </c>
      <c r="G14" s="127">
        <f>ROUND(I9*F14,2)</f>
        <v>2.6</v>
      </c>
      <c r="H14" s="126">
        <v>0.005</v>
      </c>
      <c r="I14" s="127">
        <f>M7</f>
        <v>2.31</v>
      </c>
      <c r="J14" s="127">
        <f>G14+I14</f>
        <v>4.91</v>
      </c>
    </row>
    <row r="15" spans="2:10" ht="12.75">
      <c r="B15" s="119" t="s">
        <v>68</v>
      </c>
      <c r="C15" s="123"/>
      <c r="D15" s="123"/>
      <c r="E15" s="130"/>
      <c r="F15" s="131">
        <v>0.007</v>
      </c>
      <c r="G15" s="132">
        <f>ROUND(I9*F15,2)</f>
        <v>1.4</v>
      </c>
      <c r="H15" s="131"/>
      <c r="I15" s="132"/>
      <c r="J15" s="127">
        <f>G15+I15</f>
        <v>1.4</v>
      </c>
    </row>
    <row r="16" spans="2:10" ht="12.75">
      <c r="B16" s="119" t="s">
        <v>82</v>
      </c>
      <c r="C16" s="123"/>
      <c r="D16" s="123"/>
      <c r="E16" s="133"/>
      <c r="F16" s="134"/>
      <c r="G16" s="132"/>
      <c r="H16" s="134"/>
      <c r="I16" s="132">
        <f>J9</f>
        <v>68.41</v>
      </c>
      <c r="J16" s="127">
        <f>G16+I16</f>
        <v>68.41</v>
      </c>
    </row>
    <row r="17" spans="2:10" ht="12.75">
      <c r="B17" s="119" t="s">
        <v>69</v>
      </c>
      <c r="C17" s="123"/>
      <c r="D17" s="123"/>
      <c r="E17" s="135"/>
      <c r="F17" s="124"/>
      <c r="G17" s="127">
        <f>SUM(G12:G16)</f>
        <v>73.38</v>
      </c>
      <c r="H17" s="124"/>
      <c r="I17" s="127">
        <f>SUM(I12:I16)</f>
        <v>74.03</v>
      </c>
      <c r="J17" s="127">
        <f>SUM(J12:J16)</f>
        <v>147.41</v>
      </c>
    </row>
    <row r="19" ht="12.75">
      <c r="B19" s="113" t="s">
        <v>70</v>
      </c>
    </row>
    <row r="20" spans="2:5" ht="12.75">
      <c r="B20" s="113" t="s">
        <v>71</v>
      </c>
      <c r="E20" s="136">
        <v>0.01</v>
      </c>
    </row>
    <row r="21" spans="2:5" ht="12.75">
      <c r="B21" s="113" t="s">
        <v>72</v>
      </c>
      <c r="E21" s="137">
        <f>ROUND(O9*E20,2)</f>
        <v>1.26</v>
      </c>
    </row>
    <row r="22" ht="12.75">
      <c r="E22" s="137"/>
    </row>
    <row r="23" spans="2:5" ht="12.75">
      <c r="B23" s="113" t="s">
        <v>73</v>
      </c>
      <c r="D23" s="266">
        <f>O9+J17+E21</f>
        <v>274.56999999999994</v>
      </c>
      <c r="E23" s="266"/>
    </row>
    <row r="26" spans="2:8" ht="12.75">
      <c r="B26" s="138" t="s">
        <v>74</v>
      </c>
      <c r="C26" s="138"/>
      <c r="D26" s="138"/>
      <c r="H26" s="138"/>
    </row>
    <row r="27" ht="12.75">
      <c r="B27" s="113" t="s">
        <v>75</v>
      </c>
    </row>
    <row r="28" spans="2:5" ht="12.75">
      <c r="B28" s="113" t="s">
        <v>65</v>
      </c>
      <c r="E28" s="139">
        <v>0.02</v>
      </c>
    </row>
    <row r="29" spans="2:5" ht="12.75">
      <c r="B29" s="113" t="s">
        <v>66</v>
      </c>
      <c r="E29" s="139">
        <v>0.005</v>
      </c>
    </row>
    <row r="30" spans="2:5" ht="12.75">
      <c r="B30" s="113" t="s">
        <v>67</v>
      </c>
      <c r="E30" s="139">
        <v>0.01</v>
      </c>
    </row>
    <row r="32" ht="12.75">
      <c r="B32" s="140"/>
    </row>
  </sheetData>
  <mergeCells count="8">
    <mergeCell ref="D23:E23"/>
    <mergeCell ref="O4:O5"/>
    <mergeCell ref="A4:A5"/>
    <mergeCell ref="B4:B5"/>
    <mergeCell ref="C4:C5"/>
    <mergeCell ref="D4:H4"/>
    <mergeCell ref="I4:I5"/>
    <mergeCell ref="J4:N4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Karmin</dc:creator>
  <cp:keywords/>
  <dc:description/>
  <cp:lastModifiedBy>Admin</cp:lastModifiedBy>
  <cp:lastPrinted>2009-03-25T13:40:33Z</cp:lastPrinted>
  <dcterms:created xsi:type="dcterms:W3CDTF">2006-07-26T07:16:32Z</dcterms:created>
  <dcterms:modified xsi:type="dcterms:W3CDTF">2009-03-25T13:42:01Z</dcterms:modified>
  <cp:category/>
  <cp:version/>
  <cp:contentType/>
  <cp:contentStatus/>
</cp:coreProperties>
</file>